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45" windowWidth="19035" windowHeight="12525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<sst xmlns="http://schemas.openxmlformats.org/spreadsheetml/2006/main" count="57" uniqueCount="55">
  <si>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Constants and Conversion Factors</t>
  </si>
  <si>
    <t>User inputs in Orange</t>
  </si>
  <si>
    <t>Central Body</t>
  </si>
  <si>
    <t>Earth</t>
  </si>
  <si>
    <t>Mars</t>
  </si>
  <si>
    <t>Sun (at Earth's orbit)</t>
  </si>
  <si>
    <t>km</t>
  </si>
  <si>
    <t>Other</t>
  </si>
  <si>
    <t>Mercury</t>
  </si>
  <si>
    <t>Venus</t>
  </si>
  <si>
    <t>Jupiter</t>
  </si>
  <si>
    <t>Saturn</t>
  </si>
  <si>
    <t>Uranus</t>
  </si>
  <si>
    <t>Neptune</t>
  </si>
  <si>
    <t>Pluto</t>
  </si>
  <si>
    <t>(km)</t>
  </si>
  <si>
    <t>(min)</t>
  </si>
  <si>
    <t xml:space="preserve">Equatorial Radius </t>
  </si>
  <si>
    <t>Circular Velocity</t>
  </si>
  <si>
    <t>Circular Period</t>
  </si>
  <si>
    <t>Escape Velocity</t>
  </si>
  <si>
    <t xml:space="preserve">    Moon</t>
  </si>
  <si>
    <t>1 AU</t>
  </si>
  <si>
    <t xml:space="preserve">    Io</t>
  </si>
  <si>
    <t xml:space="preserve">    Europa</t>
  </si>
  <si>
    <t xml:space="preserve">    Ganymede</t>
  </si>
  <si>
    <t xml:space="preserve">    Callisto</t>
  </si>
  <si>
    <t xml:space="preserve">    Rhea</t>
  </si>
  <si>
    <t xml:space="preserve">    Titan</t>
  </si>
  <si>
    <t xml:space="preserve">    Iapetus</t>
  </si>
  <si>
    <t xml:space="preserve">    Titania</t>
  </si>
  <si>
    <t xml:space="preserve">    Oberon</t>
  </si>
  <si>
    <t xml:space="preserve">    Triton</t>
  </si>
  <si>
    <t xml:space="preserve">    Charon</t>
  </si>
  <si>
    <t>Ceres (Asteroid 1)</t>
  </si>
  <si>
    <t>Vesta (Asteroid 4)</t>
  </si>
  <si>
    <t xml:space="preserve">    Phobos</t>
  </si>
  <si>
    <t xml:space="preserve">    Deimos</t>
  </si>
  <si>
    <t>Altitude</t>
  </si>
  <si>
    <t>Table 9-3. Circular Velocity, Circular Period, and Escape Velocity</t>
  </si>
  <si>
    <t>Pallas (Asteroid 2)</t>
  </si>
  <si>
    <t>Juno (Asteroid 3)</t>
  </si>
  <si>
    <t>Eros (Asteroid 433)</t>
  </si>
  <si>
    <t>Icarus (Asteroid 1566)</t>
  </si>
  <si>
    <t>(km/s)</t>
  </si>
  <si>
    <t>μ</t>
  </si>
  <si>
    <r>
      <t>(km</t>
    </r>
    <r>
      <rPr>
        <b/>
        <vertAlign val="superscript"/>
        <sz val="9"/>
        <rFont val="Geneva"/>
        <family val="0"/>
      </rPr>
      <t>3</t>
    </r>
    <r>
      <rPr>
        <b/>
        <sz val="9"/>
        <rFont val="Geneva"/>
        <family val="0"/>
      </rPr>
      <t>/s</t>
    </r>
    <r>
      <rPr>
        <b/>
        <vertAlign val="superscript"/>
        <sz val="9"/>
        <rFont val="Geneva"/>
        <family val="0"/>
      </rPr>
      <t>2</t>
    </r>
    <r>
      <rPr>
        <b/>
        <sz val="9"/>
        <rFont val="Geneva"/>
        <family val="0"/>
      </rPr>
      <t>)</t>
    </r>
  </si>
  <si>
    <t>Sun</t>
  </si>
  <si>
    <t>Implemented by Anthony Shao, Microcosm. Contact: bookproject@smad.com</t>
  </si>
  <si>
    <t>See text for explanation.</t>
  </si>
  <si>
    <t>G</t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</si>
  <si>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/kg-s</t>
    </r>
    <r>
      <rPr>
        <vertAlign val="superscript"/>
        <sz val="10"/>
        <rFont val="Geneva"/>
        <family val="0"/>
      </rPr>
      <t>2</t>
    </r>
  </si>
  <si>
    <t>Input a mass in cell A45 if you use the 'Other' central body</t>
  </si>
  <si>
    <t>Mass of 'Other' Central Body (kg)</t>
  </si>
  <si>
    <t>Version 1. August 2, 2011.  copyright, 2010, Microcosm, Inc.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</si>
</sst>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E+00"/>
    <numFmt numFmtId="165" formatCode="0.000"/>
    <numFmt numFmtId="166" formatCode="#,##0.000"/>
    <numFmt numFmtId="167" formatCode="m/d/yyyy;@"/>
    <numFmt numFmtId="168" formatCode="0.000E+00"/>
    <numFmt numFmtId="169" formatCode="#,##0.0"/>
    <numFmt numFmtId="170" formatCode="0.00000E+00"/>
    <numFmt numFmtId="171" formatCode="[$-409]dddd\,\ mmmm\ dd\,\ yyyy"/>
    <numFmt numFmtId="172" formatCode="0.0000E+00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0"/>
    <numFmt numFmtId="179" formatCode="0.0000"/>
    <numFmt numFmtId="180" formatCode="0.0"/>
    <numFmt numFmtId="181" formatCode="0.0E+00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9"/>
      <name val="Geneva"/>
      <family val="0"/>
    </font>
    <font>
      <b/>
      <i/>
      <sz val="10"/>
      <name val="Geneva"/>
      <family val="0"/>
    </font>
    <font>
      <b/>
      <sz val="9"/>
      <name val="Geneva"/>
      <family val="0"/>
    </font>
    <font>
      <u val="single"/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Geneva"/>
      <family val="0"/>
    </font>
    <font>
      <b/>
      <vertAlign val="superscript"/>
      <sz val="9"/>
      <name val="Geneva"/>
      <family val="0"/>
    </font>
    <font>
      <i/>
      <sz val="10"/>
      <name val="Geneva"/>
      <family val="0"/>
    </font>
    <font>
      <vertAlign val="superscript"/>
      <sz val="10"/>
      <name val="Genev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3" borderId="0" applyNumberFormat="0" applyBorder="0" applyAlignment="0" applyProtection="0"/>
    <xf numFmtId="0" fontId="0" fillId="21" borderId="2" applyNumberFormat="0" applyFont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</cellStyleXfs>
  <cellXfs count="10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center" vertical="center" wrapText="1"/>
    </xf>
    <xf numFmtId="169" fontId="19" fillId="0" borderId="10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168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right" vertical="center" wrapText="1"/>
    </xf>
    <xf numFmtId="169" fontId="19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/>
    </xf>
    <xf numFmtId="169" fontId="19" fillId="0" borderId="0" xfId="0" applyNumberFormat="1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69" fontId="19" fillId="0" borderId="0" xfId="0" applyNumberFormat="1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vertical="center"/>
    </xf>
    <xf numFmtId="0" fontId="25" fillId="0" borderId="0" xfId="38" applyFill="1" applyBorder="1" applyAlignment="1">
      <alignment horizontal="left" vertical="center"/>
    </xf>
    <xf numFmtId="168" fontId="19" fillId="0" borderId="0" xfId="0" applyNumberFormat="1" applyFont="1" applyFill="1" applyBorder="1" applyAlignment="1">
      <alignment horizontal="center" vertical="center" wrapText="1"/>
    </xf>
    <xf numFmtId="169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9" fontId="19" fillId="0" borderId="0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/>
    </xf>
    <xf numFmtId="0" fontId="25" fillId="0" borderId="0" xfId="38" applyAlignment="1">
      <alignment horizontal="left"/>
    </xf>
    <xf numFmtId="0" fontId="24" fillId="0" borderId="0" xfId="0" applyFont="1" applyAlignment="1">
      <alignment/>
    </xf>
    <xf numFmtId="169" fontId="19" fillId="0" borderId="13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169" fontId="19" fillId="0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169" fontId="19" fillId="15" borderId="10" xfId="0" applyNumberFormat="1" applyFont="1" applyFill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78" fontId="19" fillId="0" borderId="10" xfId="0" applyNumberFormat="1" applyFont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left" vertical="center"/>
    </xf>
    <xf numFmtId="0" fontId="21" fillId="20" borderId="12" xfId="0" applyFont="1" applyFill="1" applyBorder="1" applyAlignment="1">
      <alignment horizontal="left" vertical="center"/>
    </xf>
    <xf numFmtId="0" fontId="20" fillId="22" borderId="12" xfId="0" applyFont="1" applyFill="1" applyBorder="1" applyAlignment="1">
      <alignment horizontal="left" vertical="center"/>
    </xf>
    <xf numFmtId="0" fontId="21" fillId="22" borderId="12" xfId="0" applyFont="1" applyFill="1" applyBorder="1" applyAlignment="1">
      <alignment horizontal="left" vertical="center"/>
    </xf>
    <xf numFmtId="166" fontId="19" fillId="0" borderId="11" xfId="0" applyNumberFormat="1" applyFont="1" applyBorder="1" applyAlignment="1">
      <alignment horizontal="center" vertical="center" wrapText="1"/>
    </xf>
    <xf numFmtId="178" fontId="19" fillId="0" borderId="11" xfId="0" applyNumberFormat="1" applyFont="1" applyBorder="1" applyAlignment="1">
      <alignment horizontal="center" vertical="center" wrapText="1"/>
    </xf>
    <xf numFmtId="169" fontId="19" fillId="15" borderId="13" xfId="0" applyNumberFormat="1" applyFont="1" applyFill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 wrapText="1"/>
    </xf>
    <xf numFmtId="169" fontId="19" fillId="15" borderId="13" xfId="0" applyNumberFormat="1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left" vertical="center"/>
    </xf>
    <xf numFmtId="170" fontId="19" fillId="0" borderId="16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0" fillId="11" borderId="26" xfId="0" applyFont="1" applyFill="1" applyBorder="1" applyAlignment="1">
      <alignment horizontal="left" vertical="center"/>
    </xf>
    <xf numFmtId="168" fontId="19" fillId="25" borderId="13" xfId="0" applyNumberFormat="1" applyFont="1" applyFill="1" applyBorder="1" applyAlignment="1">
      <alignment horizontal="center" vertical="center" wrapText="1"/>
    </xf>
    <xf numFmtId="0" fontId="20" fillId="20" borderId="26" xfId="0" applyFont="1" applyFill="1" applyBorder="1" applyAlignment="1">
      <alignment/>
    </xf>
    <xf numFmtId="170" fontId="0" fillId="0" borderId="27" xfId="0" applyNumberFormat="1" applyBorder="1" applyAlignment="1">
      <alignment/>
    </xf>
    <xf numFmtId="170" fontId="19" fillId="0" borderId="0" xfId="0" applyNumberFormat="1" applyFont="1" applyFill="1" applyBorder="1" applyAlignment="1">
      <alignment horizontal="right" vertical="center" wrapText="1"/>
    </xf>
    <xf numFmtId="0" fontId="20" fillId="20" borderId="12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/>
    </xf>
    <xf numFmtId="0" fontId="23" fillId="4" borderId="29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 wrapText="1"/>
    </xf>
    <xf numFmtId="0" fontId="20" fillId="20" borderId="31" xfId="0" applyFont="1" applyFill="1" applyBorder="1" applyAlignment="1">
      <alignment horizontal="center" vertical="center" wrapText="1"/>
    </xf>
    <xf numFmtId="0" fontId="20" fillId="20" borderId="32" xfId="0" applyFont="1" applyFill="1" applyBorder="1" applyAlignment="1">
      <alignment horizontal="center" vertical="center" wrapText="1"/>
    </xf>
    <xf numFmtId="0" fontId="20" fillId="20" borderId="33" xfId="0" applyFont="1" applyFill="1" applyBorder="1" applyAlignment="1">
      <alignment horizontal="center" vertical="center" wrapText="1"/>
    </xf>
    <xf numFmtId="168" fontId="19" fillId="0" borderId="16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169" fontId="19" fillId="0" borderId="16" xfId="0" applyNumberFormat="1" applyFont="1" applyBorder="1" applyAlignment="1">
      <alignment horizontal="center" vertical="center" wrapText="1"/>
    </xf>
    <xf numFmtId="169" fontId="19" fillId="0" borderId="10" xfId="0" applyNumberFormat="1" applyFont="1" applyBorder="1" applyAlignment="1">
      <alignment horizontal="center" vertical="center" wrapText="1"/>
    </xf>
    <xf numFmtId="2" fontId="19" fillId="11" borderId="26" xfId="0" applyNumberFormat="1" applyFont="1" applyFill="1" applyBorder="1" applyAlignment="1">
      <alignment horizontal="left"/>
    </xf>
    <xf numFmtId="2" fontId="19" fillId="11" borderId="13" xfId="0" applyNumberFormat="1" applyFont="1" applyFill="1" applyBorder="1" applyAlignment="1">
      <alignment horizontal="left"/>
    </xf>
    <xf numFmtId="2" fontId="19" fillId="11" borderId="14" xfId="0" applyNumberFormat="1" applyFont="1" applyFill="1" applyBorder="1" applyAlignment="1">
      <alignment horizontal="left"/>
    </xf>
    <xf numFmtId="0" fontId="20" fillId="15" borderId="34" xfId="0" applyFont="1" applyFill="1" applyBorder="1" applyAlignment="1">
      <alignment horizontal="center" vertical="center"/>
    </xf>
    <xf numFmtId="0" fontId="20" fillId="15" borderId="35" xfId="0" applyFont="1" applyFill="1" applyBorder="1" applyAlignment="1">
      <alignment horizontal="center" vertical="center"/>
    </xf>
    <xf numFmtId="0" fontId="20" fillId="15" borderId="36" xfId="0" applyFont="1" applyFill="1" applyBorder="1" applyAlignment="1">
      <alignment horizontal="center" vertical="center"/>
    </xf>
    <xf numFmtId="0" fontId="20" fillId="11" borderId="37" xfId="0" applyFont="1" applyFill="1" applyBorder="1" applyAlignment="1">
      <alignment horizontal="center" wrapText="1"/>
    </xf>
    <xf numFmtId="0" fontId="20" fillId="11" borderId="38" xfId="0" applyFont="1" applyFill="1" applyBorder="1" applyAlignment="1">
      <alignment horizontal="center" wrapText="1"/>
    </xf>
    <xf numFmtId="11" fontId="0" fillId="15" borderId="39" xfId="0" applyNumberFormat="1" applyFill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강조색1" xfId="40"/>
    <cellStyle name="강조색2" xfId="41"/>
    <cellStyle name="강조색3" xfId="42"/>
    <cellStyle name="강조색4" xfId="43"/>
    <cellStyle name="강조색5" xfId="44"/>
    <cellStyle name="강조색6" xfId="45"/>
    <cellStyle name="경고문" xfId="46"/>
    <cellStyle name="계산" xfId="47"/>
    <cellStyle name="나쁨" xfId="48"/>
    <cellStyle name="메모" xfId="49"/>
    <cellStyle name="보통" xfId="50"/>
    <cellStyle name="설명 텍스트" xfId="51"/>
    <cellStyle name="셀 확인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2" width="11.28125" style="0" customWidth="1"/>
    <col min="3" max="3" width="11.00390625" style="0" customWidth="1"/>
    <col min="4" max="4" width="12.140625" style="0" customWidth="1"/>
    <col min="5" max="5" width="12.00390625" style="0" customWidth="1"/>
    <col min="6" max="6" width="10.8515625" style="0" customWidth="1"/>
    <col min="7" max="7" width="11.28125" style="0" customWidth="1"/>
    <col min="8" max="8" width="14.140625" style="0" customWidth="1"/>
    <col min="9" max="9" width="12.8515625" style="0" customWidth="1"/>
    <col min="10" max="10" width="9.57421875" style="0" customWidth="1"/>
    <col min="11" max="11" width="8.140625" style="0" customWidth="1"/>
    <col min="12" max="16384" width="8.8515625" style="0" customWidth="1"/>
  </cols>
  <sheetData>
    <row r="1" spans="1:10" ht="13.5" customHeight="1">
      <c r="A1" s="2" t="s">
        <v>39</v>
      </c>
      <c r="B1" s="1"/>
      <c r="C1" s="1"/>
      <c r="D1" s="1"/>
      <c r="E1" s="1"/>
      <c r="F1" s="1"/>
      <c r="H1" s="84" t="s">
        <v>0</v>
      </c>
      <c r="I1" s="85"/>
      <c r="J1" s="86"/>
    </row>
    <row r="2" spans="1:10" ht="12.75">
      <c r="A2" s="1" t="s">
        <v>48</v>
      </c>
      <c r="B2" s="1"/>
      <c r="C2" s="1"/>
      <c r="D2" s="1"/>
      <c r="E2" s="1"/>
      <c r="F2" s="1"/>
      <c r="H2" s="79" t="s">
        <v>22</v>
      </c>
      <c r="I2" s="78">
        <v>149597870.7</v>
      </c>
      <c r="J2" s="80" t="s">
        <v>6</v>
      </c>
    </row>
    <row r="3" spans="1:10" ht="15" thickBot="1">
      <c r="A3" s="5" t="s">
        <v>54</v>
      </c>
      <c r="B3" s="1"/>
      <c r="C3" s="1"/>
      <c r="D3" s="1"/>
      <c r="E3" s="1"/>
      <c r="F3" s="1"/>
      <c r="H3" s="76" t="s">
        <v>50</v>
      </c>
      <c r="I3" s="77">
        <v>6.67428E-20</v>
      </c>
      <c r="J3" s="81" t="s">
        <v>51</v>
      </c>
    </row>
    <row r="4" spans="1:9" ht="15.75" customHeight="1">
      <c r="A4" s="73" t="s">
        <v>49</v>
      </c>
      <c r="B4" s="2"/>
      <c r="C4" s="3"/>
      <c r="D4" s="3"/>
      <c r="E4" s="3"/>
      <c r="F4" s="3"/>
      <c r="G4" s="3"/>
      <c r="H4" s="1"/>
      <c r="I4" s="1"/>
    </row>
    <row r="5" spans="1:9" ht="15.75" customHeight="1" thickBot="1">
      <c r="A5" s="1"/>
      <c r="B5" s="1"/>
      <c r="C5" s="4"/>
      <c r="D5" s="4"/>
      <c r="E5" s="4"/>
      <c r="F5" s="4"/>
      <c r="G5" s="4"/>
      <c r="H5" s="1"/>
      <c r="I5" s="1"/>
    </row>
    <row r="6" spans="1:11" ht="15.75" customHeight="1">
      <c r="A6" s="94" t="s">
        <v>1</v>
      </c>
      <c r="B6" s="95"/>
      <c r="C6" s="95"/>
      <c r="D6" s="96"/>
      <c r="E6" s="4"/>
      <c r="F6" s="4"/>
      <c r="G6" s="4"/>
      <c r="H6" s="19"/>
      <c r="I6" s="20"/>
      <c r="J6" s="21"/>
      <c r="K6" s="14"/>
    </row>
    <row r="7" spans="1:9" ht="15.75" customHeight="1" thickBot="1">
      <c r="A7" s="91" t="s">
        <v>52</v>
      </c>
      <c r="B7" s="92"/>
      <c r="C7" s="92"/>
      <c r="D7" s="93"/>
      <c r="E7" s="4"/>
      <c r="F7" s="4"/>
      <c r="G7" s="4"/>
      <c r="H7" s="22"/>
      <c r="I7" s="20"/>
    </row>
    <row r="8" spans="1:9" ht="15.75" customHeight="1" thickBot="1">
      <c r="A8" s="1"/>
      <c r="B8" s="6"/>
      <c r="C8" s="4"/>
      <c r="D8" s="4"/>
      <c r="E8" s="4"/>
      <c r="F8" s="4"/>
      <c r="G8" s="4"/>
      <c r="H8" s="22"/>
      <c r="I8" s="20"/>
    </row>
    <row r="9" spans="1:9" ht="24">
      <c r="A9" s="82" t="s">
        <v>2</v>
      </c>
      <c r="B9" s="67" t="s">
        <v>45</v>
      </c>
      <c r="C9" s="68" t="s">
        <v>17</v>
      </c>
      <c r="D9" s="69" t="s">
        <v>38</v>
      </c>
      <c r="E9" s="70" t="s">
        <v>18</v>
      </c>
      <c r="F9" s="70" t="s">
        <v>19</v>
      </c>
      <c r="G9" s="64" t="s">
        <v>20</v>
      </c>
      <c r="I9" s="20"/>
    </row>
    <row r="10" spans="1:11" ht="15.75" customHeight="1" thickBot="1">
      <c r="A10" s="83"/>
      <c r="B10" s="71" t="s">
        <v>46</v>
      </c>
      <c r="C10" s="71" t="s">
        <v>15</v>
      </c>
      <c r="D10" s="72" t="s">
        <v>15</v>
      </c>
      <c r="E10" s="66" t="s">
        <v>44</v>
      </c>
      <c r="F10" s="66" t="s">
        <v>16</v>
      </c>
      <c r="G10" s="65" t="s">
        <v>44</v>
      </c>
      <c r="I10" s="20"/>
      <c r="J10" s="24"/>
      <c r="K10" s="14"/>
    </row>
    <row r="11" spans="1:11" ht="15.75" customHeight="1">
      <c r="A11" s="59" t="s">
        <v>5</v>
      </c>
      <c r="B11" s="87">
        <v>132712440041</v>
      </c>
      <c r="C11" s="89">
        <v>695500</v>
      </c>
      <c r="D11" s="60">
        <f>I2-C11</f>
        <v>148902370.7</v>
      </c>
      <c r="E11" s="61">
        <f>SQRT(B11/(C11+D11))</f>
        <v>29.78469183427775</v>
      </c>
      <c r="F11" s="62">
        <f>ROUND(((2*PI()*(C12+D11))/E11)/60,3)</f>
        <v>523524.631</v>
      </c>
      <c r="G11" s="63">
        <f>SQRT(2*B11/(C12+D11))</f>
        <v>42.22017302336416</v>
      </c>
      <c r="H11" s="22"/>
      <c r="I11" s="20"/>
      <c r="J11" s="24"/>
      <c r="K11" s="14"/>
    </row>
    <row r="12" spans="1:8" ht="15.75" customHeight="1">
      <c r="A12" s="38" t="s">
        <v>47</v>
      </c>
      <c r="B12" s="88"/>
      <c r="C12" s="90"/>
      <c r="D12" s="47">
        <v>0</v>
      </c>
      <c r="E12" s="45">
        <f>SQRT(B11/(C11+D12))</f>
        <v>436.8247629556645</v>
      </c>
      <c r="F12" s="9">
        <f>((2*PI()*(C11+D12))/E12)/60</f>
        <v>166.73182443440257</v>
      </c>
      <c r="G12" s="10">
        <f>SQRT(2*B11/(C11+D12))</f>
        <v>617.7635041523131</v>
      </c>
      <c r="H12" s="22"/>
    </row>
    <row r="13" spans="1:11" ht="15.75" customHeight="1">
      <c r="A13" s="38" t="s">
        <v>8</v>
      </c>
      <c r="B13" s="44">
        <v>22032.1</v>
      </c>
      <c r="C13" s="9">
        <v>2439.7</v>
      </c>
      <c r="D13" s="47">
        <v>0</v>
      </c>
      <c r="E13" s="45">
        <f aca="true" t="shared" si="0" ref="E13:E41">SQRT(B13/(C13+D13))</f>
        <v>3.0051055734061114</v>
      </c>
      <c r="F13" s="9">
        <f aca="true" t="shared" si="1" ref="F13:F42">((2*PI()*(C13+D13))/E13)/60</f>
        <v>85.01690883221013</v>
      </c>
      <c r="G13" s="10">
        <f aca="true" t="shared" si="2" ref="G13:G41">SQRT(2*B13/(C13+D13))</f>
        <v>4.2498610582739</v>
      </c>
      <c r="H13" s="25"/>
      <c r="I13" s="20"/>
      <c r="J13" s="24"/>
      <c r="K13" s="14"/>
    </row>
    <row r="14" spans="1:11" ht="15.75" customHeight="1">
      <c r="A14" s="38" t="s">
        <v>9</v>
      </c>
      <c r="B14" s="44">
        <v>324858.5917</v>
      </c>
      <c r="C14" s="9">
        <v>6051.8</v>
      </c>
      <c r="D14" s="47">
        <v>0</v>
      </c>
      <c r="E14" s="45">
        <f t="shared" si="0"/>
        <v>7.326640716082457</v>
      </c>
      <c r="F14" s="9">
        <f t="shared" si="1"/>
        <v>86.49844295517993</v>
      </c>
      <c r="G14" s="10">
        <f t="shared" si="2"/>
        <v>10.361434667318735</v>
      </c>
      <c r="H14" s="22"/>
      <c r="I14" s="20"/>
      <c r="J14" s="23"/>
      <c r="K14" s="14"/>
    </row>
    <row r="15" spans="1:11" ht="12.75">
      <c r="A15" s="50" t="s">
        <v>3</v>
      </c>
      <c r="B15" s="44">
        <v>398600.4356</v>
      </c>
      <c r="C15" s="9">
        <v>6378.1366</v>
      </c>
      <c r="D15" s="47">
        <v>0</v>
      </c>
      <c r="E15" s="45">
        <f>SQRT(B15/(C15+D15))</f>
        <v>7.905365905422149</v>
      </c>
      <c r="F15" s="9">
        <f t="shared" si="1"/>
        <v>84.48905602378596</v>
      </c>
      <c r="G15" s="10">
        <f t="shared" si="2"/>
        <v>11.179875678969864</v>
      </c>
      <c r="H15" s="22"/>
      <c r="I15" s="20"/>
      <c r="J15" s="24"/>
      <c r="K15" s="14"/>
    </row>
    <row r="16" spans="1:11" ht="15.75" customHeight="1">
      <c r="A16" s="51" t="s">
        <v>21</v>
      </c>
      <c r="B16" s="44">
        <v>4902.80015</v>
      </c>
      <c r="C16" s="9">
        <v>1738.1</v>
      </c>
      <c r="D16" s="47">
        <v>0</v>
      </c>
      <c r="E16" s="45">
        <f t="shared" si="0"/>
        <v>1.6795182044946828</v>
      </c>
      <c r="F16" s="9">
        <f t="shared" si="1"/>
        <v>108.37239268165186</v>
      </c>
      <c r="G16" s="10">
        <f t="shared" si="2"/>
        <v>2.3751974230488897</v>
      </c>
      <c r="H16" s="22"/>
      <c r="I16" s="20"/>
      <c r="J16" s="24"/>
      <c r="K16" s="14"/>
    </row>
    <row r="17" spans="1:11" ht="15.75" customHeight="1">
      <c r="A17" s="52" t="s">
        <v>4</v>
      </c>
      <c r="B17" s="44">
        <v>42828.37522</v>
      </c>
      <c r="C17" s="9">
        <v>3396.2</v>
      </c>
      <c r="D17" s="47">
        <v>0</v>
      </c>
      <c r="E17" s="45">
        <f t="shared" si="0"/>
        <v>3.551151254331571</v>
      </c>
      <c r="F17" s="9">
        <f t="shared" si="1"/>
        <v>100.15040387355506</v>
      </c>
      <c r="G17" s="10">
        <f t="shared" si="2"/>
        <v>5.022086265913935</v>
      </c>
      <c r="H17" s="22"/>
      <c r="I17" s="20"/>
      <c r="J17" s="24"/>
      <c r="K17" s="14"/>
    </row>
    <row r="18" spans="1:11" ht="15.75" customHeight="1">
      <c r="A18" s="53" t="s">
        <v>36</v>
      </c>
      <c r="B18" s="44">
        <v>0.0007112</v>
      </c>
      <c r="C18" s="9">
        <v>11.1</v>
      </c>
      <c r="D18" s="47">
        <v>0</v>
      </c>
      <c r="E18" s="48">
        <f t="shared" si="0"/>
        <v>0.008004503237058005</v>
      </c>
      <c r="F18" s="9">
        <f t="shared" si="1"/>
        <v>145.21691695329375</v>
      </c>
      <c r="G18" s="54">
        <f t="shared" si="2"/>
        <v>0.011320077037906773</v>
      </c>
      <c r="H18" s="22"/>
      <c r="I18" s="20"/>
      <c r="J18" s="24"/>
      <c r="K18" s="14"/>
    </row>
    <row r="19" spans="1:11" ht="15.75" customHeight="1">
      <c r="A19" s="53" t="s">
        <v>37</v>
      </c>
      <c r="B19" s="44">
        <v>9.85E-05</v>
      </c>
      <c r="C19" s="9">
        <v>6.2</v>
      </c>
      <c r="D19" s="47">
        <v>0</v>
      </c>
      <c r="E19" s="48">
        <f t="shared" si="0"/>
        <v>0.00398586211178881</v>
      </c>
      <c r="F19" s="9">
        <f t="shared" si="1"/>
        <v>162.89135537870098</v>
      </c>
      <c r="G19" s="54">
        <f t="shared" si="2"/>
        <v>0.0056368602562408</v>
      </c>
      <c r="H19" s="22"/>
      <c r="I19" s="20"/>
      <c r="J19" s="23"/>
      <c r="K19" s="14"/>
    </row>
    <row r="20" spans="1:11" ht="15.75" customHeight="1">
      <c r="A20" s="52" t="s">
        <v>34</v>
      </c>
      <c r="B20" s="44">
        <v>62.64</v>
      </c>
      <c r="C20" s="9">
        <v>487.3</v>
      </c>
      <c r="D20" s="47">
        <v>0</v>
      </c>
      <c r="E20" s="45">
        <f t="shared" si="0"/>
        <v>0.3585317895538203</v>
      </c>
      <c r="F20" s="9">
        <f t="shared" si="1"/>
        <v>142.33029861400883</v>
      </c>
      <c r="G20" s="10">
        <f t="shared" si="2"/>
        <v>0.507040519328909</v>
      </c>
      <c r="H20" s="22"/>
      <c r="I20" s="20"/>
      <c r="J20" s="23"/>
      <c r="K20" s="14"/>
    </row>
    <row r="21" spans="1:11" ht="15.75" customHeight="1">
      <c r="A21" s="52" t="s">
        <v>40</v>
      </c>
      <c r="B21" s="44">
        <v>13.67</v>
      </c>
      <c r="C21" s="9">
        <f>532/2</f>
        <v>266</v>
      </c>
      <c r="D21" s="47">
        <v>0</v>
      </c>
      <c r="E21" s="45">
        <f>SQRT(B21/(C21+D21))</f>
        <v>0.2266957817066939</v>
      </c>
      <c r="F21" s="9">
        <f t="shared" si="1"/>
        <v>122.87592937159174</v>
      </c>
      <c r="G21" s="10">
        <f>SQRT(2*B21/(C21+D21))</f>
        <v>0.3205962490223771</v>
      </c>
      <c r="H21" s="22"/>
      <c r="I21" s="20"/>
      <c r="J21" s="23"/>
      <c r="K21" s="14"/>
    </row>
    <row r="22" spans="1:11" ht="15.75" customHeight="1">
      <c r="A22" s="52" t="s">
        <v>41</v>
      </c>
      <c r="B22" s="44">
        <f>0.00000000000000000006673*26700000000000000000</f>
        <v>1.7816910000000001</v>
      </c>
      <c r="C22" s="9">
        <f>233.92/2</f>
        <v>116.96</v>
      </c>
      <c r="D22" s="47">
        <v>0</v>
      </c>
      <c r="E22" s="45">
        <f>SQRT(B22/(C22+D22))</f>
        <v>0.12342340208935473</v>
      </c>
      <c r="F22" s="9">
        <f t="shared" si="1"/>
        <v>99.23582036677466</v>
      </c>
      <c r="G22" s="10">
        <f>SQRT(2*B22/(C22+D22))</f>
        <v>0.17454704914899327</v>
      </c>
      <c r="H22" s="22"/>
      <c r="I22" s="20"/>
      <c r="J22" s="23"/>
      <c r="K22" s="14"/>
    </row>
    <row r="23" spans="1:11" ht="15.75" customHeight="1">
      <c r="A23" s="52" t="s">
        <v>35</v>
      </c>
      <c r="B23" s="44">
        <v>17.92</v>
      </c>
      <c r="C23" s="9">
        <v>265</v>
      </c>
      <c r="D23" s="47">
        <v>0</v>
      </c>
      <c r="E23" s="45">
        <f>SQRT(B23/(C23+D23))</f>
        <v>0.2600435377190404</v>
      </c>
      <c r="F23" s="9">
        <f t="shared" si="1"/>
        <v>106.71572672070263</v>
      </c>
      <c r="G23" s="10">
        <f>SQRT(2*B23/(C23+D23))</f>
        <v>0.36775709784974636</v>
      </c>
      <c r="H23" s="22"/>
      <c r="I23" s="20"/>
      <c r="J23" s="23"/>
      <c r="K23" s="14"/>
    </row>
    <row r="24" spans="1:11" ht="15.75" customHeight="1">
      <c r="A24" s="52" t="s">
        <v>42</v>
      </c>
      <c r="B24" s="44">
        <f>6690000000000000*0.00000000000000000006673</f>
        <v>0.0004464237</v>
      </c>
      <c r="C24" s="9">
        <v>10.1</v>
      </c>
      <c r="D24" s="47">
        <v>0</v>
      </c>
      <c r="E24" s="49">
        <f>SQRT(B24/(C24+D24))</f>
        <v>0.006648335606498341</v>
      </c>
      <c r="F24" s="9">
        <f t="shared" si="1"/>
        <v>159.08786639392216</v>
      </c>
      <c r="G24" s="55">
        <f>SQRT(2*B24/(C24+D24))</f>
        <v>0.00940216638191791</v>
      </c>
      <c r="H24" s="32"/>
      <c r="I24" s="33"/>
      <c r="J24" s="24"/>
      <c r="K24" s="14"/>
    </row>
    <row r="25" spans="1:14" ht="15.75" customHeight="1">
      <c r="A25" s="52" t="s">
        <v>43</v>
      </c>
      <c r="B25" s="44">
        <f>2900000000000*0.00000000000000000006673</f>
        <v>1.93517E-07</v>
      </c>
      <c r="C25" s="9">
        <v>0.7</v>
      </c>
      <c r="D25" s="47">
        <v>0</v>
      </c>
      <c r="E25" s="49">
        <f t="shared" si="0"/>
        <v>0.0005257878442326878</v>
      </c>
      <c r="F25" s="46">
        <f t="shared" si="1"/>
        <v>139.41712306175182</v>
      </c>
      <c r="G25" s="55">
        <f t="shared" si="2"/>
        <v>0.0007435763002447794</v>
      </c>
      <c r="H25" s="22"/>
      <c r="I25" s="20"/>
      <c r="J25" s="24"/>
      <c r="K25" s="14"/>
      <c r="L25" s="35"/>
      <c r="M25" s="35"/>
      <c r="N25" s="35"/>
    </row>
    <row r="26" spans="1:14" ht="15.75" customHeight="1">
      <c r="A26" s="52" t="s">
        <v>10</v>
      </c>
      <c r="B26" s="44">
        <v>126712762.6</v>
      </c>
      <c r="C26" s="9">
        <v>71492</v>
      </c>
      <c r="D26" s="47">
        <v>0</v>
      </c>
      <c r="E26" s="45">
        <f t="shared" si="0"/>
        <v>42.099938016041214</v>
      </c>
      <c r="F26" s="9">
        <f t="shared" si="1"/>
        <v>177.82982792426225</v>
      </c>
      <c r="G26" s="10">
        <f t="shared" si="2"/>
        <v>59.53830331735214</v>
      </c>
      <c r="H26" s="36"/>
      <c r="I26" s="32"/>
      <c r="J26" s="37"/>
      <c r="K26" s="37"/>
      <c r="L26" s="8"/>
      <c r="M26" s="37"/>
      <c r="N26" s="8"/>
    </row>
    <row r="27" spans="1:14" ht="15.75" customHeight="1">
      <c r="A27" s="53" t="s">
        <v>25</v>
      </c>
      <c r="B27" s="44">
        <v>9888</v>
      </c>
      <c r="C27" s="9">
        <v>2631.2</v>
      </c>
      <c r="D27" s="47">
        <v>0</v>
      </c>
      <c r="E27" s="45">
        <f t="shared" si="0"/>
        <v>1.938551301690388</v>
      </c>
      <c r="F27" s="9">
        <f t="shared" si="1"/>
        <v>142.1363568921716</v>
      </c>
      <c r="G27" s="10">
        <f t="shared" si="2"/>
        <v>2.741525542206564</v>
      </c>
      <c r="H27" s="36"/>
      <c r="I27" s="32"/>
      <c r="J27" s="37"/>
      <c r="K27" s="37"/>
      <c r="L27" s="8"/>
      <c r="M27" s="37"/>
      <c r="N27" s="8"/>
    </row>
    <row r="28" spans="1:14" ht="15.75" customHeight="1">
      <c r="A28" s="53" t="s">
        <v>26</v>
      </c>
      <c r="B28" s="44">
        <v>7179</v>
      </c>
      <c r="C28" s="9">
        <v>2410.3</v>
      </c>
      <c r="D28" s="47">
        <v>0</v>
      </c>
      <c r="E28" s="45">
        <f t="shared" si="0"/>
        <v>1.7258236905013686</v>
      </c>
      <c r="F28" s="9">
        <f t="shared" si="1"/>
        <v>146.25249795452137</v>
      </c>
      <c r="G28" s="10">
        <f t="shared" si="2"/>
        <v>2.4406832693718226</v>
      </c>
      <c r="H28" s="36"/>
      <c r="I28" s="32"/>
      <c r="J28" s="37"/>
      <c r="K28" s="37"/>
      <c r="L28" s="8"/>
      <c r="M28" s="37"/>
      <c r="N28" s="8"/>
    </row>
    <row r="29" spans="1:14" ht="15.75" customHeight="1">
      <c r="A29" s="53" t="s">
        <v>23</v>
      </c>
      <c r="B29" s="44">
        <v>5960</v>
      </c>
      <c r="C29" s="9">
        <v>1821.6</v>
      </c>
      <c r="D29" s="47">
        <v>0</v>
      </c>
      <c r="E29" s="45">
        <f t="shared" si="0"/>
        <v>1.8088252884186569</v>
      </c>
      <c r="F29" s="9">
        <f t="shared" si="1"/>
        <v>105.45933161557004</v>
      </c>
      <c r="G29" s="10">
        <f t="shared" si="2"/>
        <v>2.55806525484509</v>
      </c>
      <c r="H29" s="36"/>
      <c r="I29" s="32"/>
      <c r="J29" s="37"/>
      <c r="K29" s="37"/>
      <c r="L29" s="8"/>
      <c r="M29" s="37"/>
      <c r="N29" s="8"/>
    </row>
    <row r="30" spans="1:14" ht="15.75" customHeight="1">
      <c r="A30" s="53" t="s">
        <v>24</v>
      </c>
      <c r="B30" s="44">
        <v>3203</v>
      </c>
      <c r="C30" s="9">
        <v>1560.8</v>
      </c>
      <c r="D30" s="47">
        <v>0</v>
      </c>
      <c r="E30" s="45">
        <f t="shared" si="0"/>
        <v>1.4325336792492858</v>
      </c>
      <c r="F30" s="9">
        <f t="shared" si="1"/>
        <v>114.09616133871182</v>
      </c>
      <c r="G30" s="10">
        <f t="shared" si="2"/>
        <v>2.025908557750569</v>
      </c>
      <c r="H30" s="20"/>
      <c r="I30" s="20"/>
      <c r="J30" s="23"/>
      <c r="K30" s="14"/>
      <c r="L30" s="35"/>
      <c r="M30" s="35"/>
      <c r="N30" s="35"/>
    </row>
    <row r="31" spans="1:14" ht="15.75" customHeight="1">
      <c r="A31" s="52" t="s">
        <v>11</v>
      </c>
      <c r="B31" s="44">
        <v>37940584.9</v>
      </c>
      <c r="C31" s="9">
        <v>60268</v>
      </c>
      <c r="D31" s="47">
        <v>0</v>
      </c>
      <c r="E31" s="45">
        <f t="shared" si="0"/>
        <v>25.090459855258217</v>
      </c>
      <c r="F31" s="9">
        <f t="shared" si="1"/>
        <v>251.53983776941433</v>
      </c>
      <c r="G31" s="10">
        <f t="shared" si="2"/>
        <v>35.48326861348385</v>
      </c>
      <c r="H31" s="36"/>
      <c r="I31" s="32"/>
      <c r="J31" s="37"/>
      <c r="K31" s="37"/>
      <c r="L31" s="8"/>
      <c r="M31" s="37"/>
      <c r="N31" s="8"/>
    </row>
    <row r="32" spans="1:14" ht="15.75" customHeight="1">
      <c r="A32" s="53" t="s">
        <v>28</v>
      </c>
      <c r="B32" s="44">
        <v>8978</v>
      </c>
      <c r="C32" s="9">
        <v>2575.5</v>
      </c>
      <c r="D32" s="47">
        <v>0</v>
      </c>
      <c r="E32" s="45">
        <f t="shared" si="0"/>
        <v>1.8670632188264393</v>
      </c>
      <c r="F32" s="9">
        <f t="shared" si="1"/>
        <v>144.4545244055581</v>
      </c>
      <c r="G32" s="10">
        <f t="shared" si="2"/>
        <v>2.6404261258723163</v>
      </c>
      <c r="H32" s="36"/>
      <c r="I32" s="32"/>
      <c r="J32" s="37"/>
      <c r="K32" s="37"/>
      <c r="L32" s="8"/>
      <c r="M32" s="37"/>
      <c r="N32" s="8"/>
    </row>
    <row r="33" spans="1:14" ht="15.75" customHeight="1">
      <c r="A33" s="53" t="s">
        <v>27</v>
      </c>
      <c r="B33" s="44">
        <v>153.9</v>
      </c>
      <c r="C33" s="9">
        <v>764.3</v>
      </c>
      <c r="D33" s="47">
        <v>0</v>
      </c>
      <c r="E33" s="45">
        <f t="shared" si="0"/>
        <v>0.4487323503264402</v>
      </c>
      <c r="F33" s="9">
        <f t="shared" si="1"/>
        <v>178.36313512883808</v>
      </c>
      <c r="G33" s="10">
        <f t="shared" si="2"/>
        <v>0.6346033757072067</v>
      </c>
      <c r="H33" s="36"/>
      <c r="I33" s="32"/>
      <c r="J33" s="37"/>
      <c r="K33" s="37"/>
      <c r="L33" s="8"/>
      <c r="M33" s="37"/>
      <c r="N33" s="8"/>
    </row>
    <row r="34" spans="1:14" ht="15.75" customHeight="1">
      <c r="A34" s="53" t="s">
        <v>29</v>
      </c>
      <c r="B34" s="44">
        <v>120.5</v>
      </c>
      <c r="C34" s="9">
        <v>735.6</v>
      </c>
      <c r="D34" s="47">
        <v>0</v>
      </c>
      <c r="E34" s="45">
        <f t="shared" si="0"/>
        <v>0.40473677157953447</v>
      </c>
      <c r="F34" s="9">
        <f t="shared" si="1"/>
        <v>190.3258050050544</v>
      </c>
      <c r="G34" s="10">
        <f t="shared" si="2"/>
        <v>0.5723842315588791</v>
      </c>
      <c r="H34" s="25"/>
      <c r="I34" s="20"/>
      <c r="J34" s="26"/>
      <c r="K34" s="14"/>
      <c r="L34" s="35"/>
      <c r="M34" s="35"/>
      <c r="N34" s="35"/>
    </row>
    <row r="35" spans="1:14" ht="15.75" customHeight="1">
      <c r="A35" s="52" t="s">
        <v>12</v>
      </c>
      <c r="B35" s="44">
        <v>5794549</v>
      </c>
      <c r="C35" s="9">
        <v>25559</v>
      </c>
      <c r="D35" s="47">
        <v>0</v>
      </c>
      <c r="E35" s="45">
        <f t="shared" si="0"/>
        <v>15.056980600862259</v>
      </c>
      <c r="F35" s="9">
        <f t="shared" si="1"/>
        <v>177.76022245456758</v>
      </c>
      <c r="G35" s="10">
        <f t="shared" si="2"/>
        <v>21.293786174127998</v>
      </c>
      <c r="H35" s="22"/>
      <c r="I35" s="20"/>
      <c r="J35" s="27"/>
      <c r="K35" s="14"/>
      <c r="L35" s="35"/>
      <c r="M35" s="35"/>
      <c r="N35" s="35"/>
    </row>
    <row r="36" spans="1:11" ht="15.75" customHeight="1">
      <c r="A36" s="53" t="s">
        <v>30</v>
      </c>
      <c r="B36" s="44">
        <v>228.2</v>
      </c>
      <c r="C36" s="9">
        <v>788.9</v>
      </c>
      <c r="D36" s="47">
        <v>0</v>
      </c>
      <c r="E36" s="45">
        <f t="shared" si="0"/>
        <v>0.5378322521935222</v>
      </c>
      <c r="F36" s="9">
        <f t="shared" si="1"/>
        <v>153.6044268021579</v>
      </c>
      <c r="G36" s="10">
        <f t="shared" si="2"/>
        <v>0.7606096653337457</v>
      </c>
      <c r="H36" s="25"/>
      <c r="I36" s="20"/>
      <c r="J36" s="26"/>
      <c r="K36" s="14"/>
    </row>
    <row r="37" spans="1:11" ht="15.75" customHeight="1">
      <c r="A37" s="53" t="s">
        <v>31</v>
      </c>
      <c r="B37" s="44">
        <v>192.4</v>
      </c>
      <c r="C37" s="43">
        <v>761.4</v>
      </c>
      <c r="D37" s="47">
        <v>0</v>
      </c>
      <c r="E37" s="45">
        <f t="shared" si="0"/>
        <v>0.5026851984301681</v>
      </c>
      <c r="F37" s="9">
        <f t="shared" si="1"/>
        <v>158.6154153675272</v>
      </c>
      <c r="G37" s="10">
        <f t="shared" si="2"/>
        <v>0.7109042252241543</v>
      </c>
      <c r="H37" s="28"/>
      <c r="I37" s="20"/>
      <c r="J37" s="27"/>
      <c r="K37" s="14"/>
    </row>
    <row r="38" spans="1:11" ht="15.75" customHeight="1" thickBot="1">
      <c r="A38" s="52" t="s">
        <v>13</v>
      </c>
      <c r="B38" s="44">
        <v>6836527</v>
      </c>
      <c r="C38" s="43">
        <v>24764</v>
      </c>
      <c r="D38" s="47">
        <v>0</v>
      </c>
      <c r="E38" s="45">
        <f t="shared" si="0"/>
        <v>16.615268698794154</v>
      </c>
      <c r="F38" s="9">
        <f t="shared" si="1"/>
        <v>156.0781268599924</v>
      </c>
      <c r="G38" s="10">
        <f t="shared" si="2"/>
        <v>23.49753833630786</v>
      </c>
      <c r="H38" s="25"/>
      <c r="I38" s="20"/>
      <c r="J38" s="26"/>
      <c r="K38" s="14"/>
    </row>
    <row r="39" spans="1:11" ht="15.75" customHeight="1">
      <c r="A39" s="53" t="s">
        <v>32</v>
      </c>
      <c r="B39" s="44">
        <v>1428</v>
      </c>
      <c r="C39" s="43">
        <v>1352.6</v>
      </c>
      <c r="D39" s="47">
        <v>0</v>
      </c>
      <c r="E39" s="45">
        <f t="shared" si="0"/>
        <v>1.027494278373028</v>
      </c>
      <c r="F39" s="9">
        <f t="shared" si="1"/>
        <v>137.85375136018857</v>
      </c>
      <c r="G39" s="10">
        <f t="shared" si="2"/>
        <v>1.4530963437358926</v>
      </c>
      <c r="H39" s="97" t="s">
        <v>53</v>
      </c>
      <c r="I39" s="20"/>
      <c r="J39" s="27"/>
      <c r="K39" s="14"/>
    </row>
    <row r="40" spans="1:11" ht="15.75" customHeight="1">
      <c r="A40" s="52" t="s">
        <v>14</v>
      </c>
      <c r="B40" s="44">
        <v>971.78</v>
      </c>
      <c r="C40" s="43">
        <v>1195</v>
      </c>
      <c r="D40" s="47">
        <v>0</v>
      </c>
      <c r="E40" s="45">
        <f t="shared" si="0"/>
        <v>0.9017788093099671</v>
      </c>
      <c r="F40" s="9">
        <f t="shared" si="1"/>
        <v>138.77029053693278</v>
      </c>
      <c r="G40" s="10">
        <f t="shared" si="2"/>
        <v>1.2753078223868166</v>
      </c>
      <c r="H40" s="98"/>
      <c r="I40" s="20"/>
      <c r="J40" s="26"/>
      <c r="K40" s="14"/>
    </row>
    <row r="41" spans="1:11" ht="15.75" customHeight="1">
      <c r="A41" s="53" t="s">
        <v>33</v>
      </c>
      <c r="B41" s="44">
        <v>103.2</v>
      </c>
      <c r="C41" s="43">
        <v>603.6</v>
      </c>
      <c r="D41" s="47">
        <v>0</v>
      </c>
      <c r="E41" s="45">
        <f t="shared" si="0"/>
        <v>0.41349021157650456</v>
      </c>
      <c r="F41" s="9">
        <f t="shared" si="1"/>
        <v>152.8666034178457</v>
      </c>
      <c r="G41" s="10">
        <f t="shared" si="2"/>
        <v>0.5847634651200133</v>
      </c>
      <c r="H41" s="98"/>
      <c r="I41" s="20"/>
      <c r="J41" s="27"/>
      <c r="K41" s="14"/>
    </row>
    <row r="42" spans="1:11" ht="15.75" customHeight="1" thickBot="1">
      <c r="A42" s="74" t="s">
        <v>7</v>
      </c>
      <c r="B42" s="75">
        <f>I3*H42</f>
        <v>66742.8</v>
      </c>
      <c r="C42" s="58">
        <v>5000</v>
      </c>
      <c r="D42" s="56">
        <v>0</v>
      </c>
      <c r="E42" s="57">
        <f>SQRT(B42/(C42+D42))</f>
        <v>3.6535681189762976</v>
      </c>
      <c r="F42" s="41">
        <f t="shared" si="1"/>
        <v>143.31162265150468</v>
      </c>
      <c r="G42" s="42">
        <f>SQRT(2*B42/(C42+D42))</f>
        <v>5.166925584910238</v>
      </c>
      <c r="H42" s="99">
        <f>10^24</f>
        <v>1E+24</v>
      </c>
      <c r="I42" s="20"/>
      <c r="J42" s="23"/>
      <c r="K42" s="14"/>
    </row>
    <row r="43" spans="8:11" ht="15.75" customHeight="1">
      <c r="H43" s="25"/>
      <c r="I43" s="20"/>
      <c r="J43" s="27"/>
      <c r="K43" s="14"/>
    </row>
    <row r="44" spans="2:11" ht="15.75" customHeight="1">
      <c r="B44" s="35"/>
      <c r="H44" s="25"/>
      <c r="I44" s="20"/>
      <c r="J44" s="26"/>
      <c r="K44" s="14"/>
    </row>
    <row r="45" spans="2:11" ht="15.75" customHeight="1">
      <c r="B45" s="35"/>
      <c r="H45" s="28"/>
      <c r="I45" s="20"/>
      <c r="J45" s="27"/>
      <c r="K45" s="14"/>
    </row>
    <row r="46" spans="1:11" ht="15.75" customHeight="1">
      <c r="A46" s="34"/>
      <c r="B46" s="34"/>
      <c r="C46" s="12"/>
      <c r="D46" s="12"/>
      <c r="E46" s="8"/>
      <c r="F46" s="12"/>
      <c r="G46" s="8"/>
      <c r="H46" s="28"/>
      <c r="I46" s="20"/>
      <c r="J46" s="27"/>
      <c r="K46" s="14"/>
    </row>
    <row r="47" spans="1:11" ht="15.75" customHeight="1">
      <c r="A47" s="11"/>
      <c r="B47" s="34"/>
      <c r="C47" s="12"/>
      <c r="D47" s="12"/>
      <c r="E47" s="8"/>
      <c r="F47" s="12"/>
      <c r="G47" s="8"/>
      <c r="H47" s="25"/>
      <c r="I47" s="20"/>
      <c r="J47" s="26"/>
      <c r="K47" s="14"/>
    </row>
    <row r="48" spans="1:11" ht="15.75" customHeight="1">
      <c r="A48" s="11"/>
      <c r="B48" s="11"/>
      <c r="C48" s="12"/>
      <c r="D48" s="12"/>
      <c r="E48" s="8"/>
      <c r="F48" s="12"/>
      <c r="G48" s="8"/>
      <c r="H48" s="28"/>
      <c r="I48" s="20"/>
      <c r="J48" s="27"/>
      <c r="K48" s="14"/>
    </row>
    <row r="49" spans="1:11" ht="15.75" customHeight="1">
      <c r="A49" s="11"/>
      <c r="B49" s="11"/>
      <c r="C49" s="13"/>
      <c r="D49" s="13"/>
      <c r="E49" s="7"/>
      <c r="F49" s="14"/>
      <c r="G49" s="8"/>
      <c r="H49" s="25"/>
      <c r="I49" s="20"/>
      <c r="J49" s="26"/>
      <c r="K49" s="14"/>
    </row>
    <row r="50" spans="1:11" ht="15.75" customHeight="1">
      <c r="A50" s="15"/>
      <c r="B50" s="15"/>
      <c r="C50" s="13"/>
      <c r="D50" s="13"/>
      <c r="E50" s="7"/>
      <c r="F50" s="14"/>
      <c r="G50" s="8"/>
      <c r="H50" s="28"/>
      <c r="I50" s="20"/>
      <c r="J50" s="27"/>
      <c r="K50" s="14"/>
    </row>
    <row r="51" spans="1:11" ht="15.75" customHeight="1">
      <c r="A51" s="15"/>
      <c r="B51" s="15"/>
      <c r="C51" s="12"/>
      <c r="D51" s="12"/>
      <c r="E51" s="8"/>
      <c r="F51" s="12"/>
      <c r="G51" s="8"/>
      <c r="H51" s="25"/>
      <c r="I51" s="20"/>
      <c r="J51" s="26"/>
      <c r="K51" s="14"/>
    </row>
    <row r="52" spans="1:11" ht="15.75" customHeight="1">
      <c r="A52" s="16"/>
      <c r="B52" s="16"/>
      <c r="C52" s="12"/>
      <c r="D52" s="12"/>
      <c r="E52" s="8"/>
      <c r="F52" s="12"/>
      <c r="G52" s="8"/>
      <c r="H52" s="28"/>
      <c r="I52" s="20"/>
      <c r="J52" s="27"/>
      <c r="K52" s="14"/>
    </row>
    <row r="53" spans="1:11" ht="15.75" customHeight="1">
      <c r="A53" s="17"/>
      <c r="B53" s="17"/>
      <c r="C53" s="12"/>
      <c r="D53" s="12"/>
      <c r="E53" s="8"/>
      <c r="F53" s="12"/>
      <c r="G53" s="8"/>
      <c r="H53" s="22"/>
      <c r="I53" s="20"/>
      <c r="J53" s="26"/>
      <c r="K53" s="14"/>
    </row>
    <row r="54" spans="1:11" ht="15.75" customHeight="1">
      <c r="A54" s="31"/>
      <c r="B54" s="18"/>
      <c r="C54" s="12"/>
      <c r="D54" s="12"/>
      <c r="E54" s="8"/>
      <c r="F54" s="12"/>
      <c r="G54" s="8"/>
      <c r="H54" s="22"/>
      <c r="I54" s="20"/>
      <c r="J54" s="27"/>
      <c r="K54" s="14"/>
    </row>
    <row r="55" spans="1:11" ht="15.75" customHeight="1">
      <c r="A55" s="17"/>
      <c r="B55" s="17"/>
      <c r="C55" s="12"/>
      <c r="D55" s="12"/>
      <c r="E55" s="8"/>
      <c r="F55" s="12"/>
      <c r="G55" s="8"/>
      <c r="H55" s="25"/>
      <c r="I55" s="20"/>
      <c r="J55" s="26"/>
      <c r="K55" s="14"/>
    </row>
    <row r="56" spans="1:11" ht="15.75" customHeight="1">
      <c r="A56" s="31"/>
      <c r="B56" s="18"/>
      <c r="C56" s="12"/>
      <c r="D56" s="12"/>
      <c r="E56" s="8"/>
      <c r="F56" s="12"/>
      <c r="G56" s="8"/>
      <c r="H56" s="22"/>
      <c r="I56" s="20"/>
      <c r="J56" s="27"/>
      <c r="K56" s="14"/>
    </row>
    <row r="57" spans="1:11" ht="15.75" customHeight="1">
      <c r="A57" s="11"/>
      <c r="B57" s="16"/>
      <c r="C57" s="12"/>
      <c r="D57" s="12"/>
      <c r="E57" s="8"/>
      <c r="F57" s="12"/>
      <c r="G57" s="8"/>
      <c r="H57" s="22"/>
      <c r="I57" s="20"/>
      <c r="J57" s="26"/>
      <c r="K57" s="14"/>
    </row>
    <row r="58" spans="1:11" ht="15.75" customHeight="1">
      <c r="A58" s="31"/>
      <c r="B58" s="16"/>
      <c r="C58" s="12"/>
      <c r="D58" s="12"/>
      <c r="E58" s="8"/>
      <c r="F58" s="12"/>
      <c r="G58" s="8"/>
      <c r="H58" s="22"/>
      <c r="I58" s="20"/>
      <c r="J58" s="27"/>
      <c r="K58" s="14"/>
    </row>
    <row r="59" spans="1:11" ht="15.75" customHeight="1">
      <c r="A59" s="17"/>
      <c r="B59" s="16"/>
      <c r="C59" s="12"/>
      <c r="D59" s="12"/>
      <c r="E59" s="8"/>
      <c r="F59" s="12"/>
      <c r="G59" s="8"/>
      <c r="H59" s="25"/>
      <c r="I59" s="20"/>
      <c r="J59" s="26"/>
      <c r="K59" s="14"/>
    </row>
    <row r="60" spans="1:11" ht="15.75" customHeight="1">
      <c r="A60" s="39"/>
      <c r="B60" s="1"/>
      <c r="C60" s="1"/>
      <c r="D60" s="1"/>
      <c r="E60" s="1"/>
      <c r="F60" s="1"/>
      <c r="G60" s="1"/>
      <c r="H60" s="22"/>
      <c r="I60" s="20"/>
      <c r="J60" s="27"/>
      <c r="K60" s="14"/>
    </row>
    <row r="61" spans="1:11" ht="15.75" customHeight="1">
      <c r="A61" s="40"/>
      <c r="B61" s="1"/>
      <c r="C61" s="1"/>
      <c r="D61" s="1"/>
      <c r="E61" s="1"/>
      <c r="F61" s="1"/>
      <c r="G61" s="1"/>
      <c r="H61" s="22"/>
      <c r="I61" s="20"/>
      <c r="J61" s="29"/>
      <c r="K61" s="14"/>
    </row>
    <row r="62" spans="1:11" ht="15.75" customHeight="1">
      <c r="A62" s="31"/>
      <c r="B62" s="11"/>
      <c r="C62" s="1"/>
      <c r="D62" s="1"/>
      <c r="E62" s="1"/>
      <c r="F62" s="1"/>
      <c r="G62" s="1"/>
      <c r="H62" s="22"/>
      <c r="I62" s="20"/>
      <c r="J62" s="30"/>
      <c r="K62" s="14"/>
    </row>
    <row r="63" spans="1:11" ht="12.75">
      <c r="A63" s="11"/>
      <c r="B63" s="1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5"/>
      <c r="B64" s="15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5"/>
      <c r="B65" s="15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1"/>
      <c r="B66" s="1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1"/>
      <c r="B67" s="1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5"/>
      <c r="B68" s="15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5"/>
      <c r="B69" s="15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7" ht="12.75">
      <c r="A228" s="1"/>
      <c r="B228" s="1"/>
      <c r="C228" s="1"/>
      <c r="D228" s="1"/>
      <c r="E228" s="1"/>
      <c r="F228" s="1"/>
      <c r="G228" s="1"/>
    </row>
  </sheetData>
  <sheetProtection/>
  <mergeCells count="7">
    <mergeCell ref="H39:H41"/>
    <mergeCell ref="A9:A10"/>
    <mergeCell ref="H1:J1"/>
    <mergeCell ref="B11:B12"/>
    <mergeCell ref="C11:C12"/>
    <mergeCell ref="A7:D7"/>
    <mergeCell ref="A6:D6"/>
  </mergeCells>
  <printOptions/>
  <pageMargins left="0.5" right="0.5" top="0.5" bottom="0.5" header="0" footer="0"/>
  <pageSetup horizontalDpi="600" verticalDpi="600" orientation="portrait" r:id="rId1"/>
  <ignoredErrors>
    <ignoredError sqref="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AShao</cp:lastModifiedBy>
  <cp:lastPrinted>2011-08-02T18:52:30Z</cp:lastPrinted>
  <dcterms:created xsi:type="dcterms:W3CDTF">2010-01-13T18:54:32Z</dcterms:created>
  <dcterms:modified xsi:type="dcterms:W3CDTF">2011-08-02T18:54:46Z</dcterms:modified>
  <cp:category/>
  <cp:version/>
  <cp:contentType/>
  <cp:contentStatus/>
</cp:coreProperties>
</file>